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00" yWindow="525" windowWidth="27735" windowHeight="11925" activeTab="4"/>
  </bookViews>
  <sheets>
    <sheet name="Fangraphs Points" sheetId="1" r:id="rId1"/>
    <sheet name="Waiver Wire" sheetId="2" r:id="rId2"/>
    <sheet name="4x4 Rotisserie" sheetId="3" r:id="rId3"/>
    <sheet name="5x5 Rotisserie" sheetId="4" r:id="rId4"/>
    <sheet name="SABR Points" sheetId="5" r:id="rId5"/>
  </sheets>
  <definedNames/>
  <calcPr calcId="124519"/>
</workbook>
</file>

<file path=xl/sharedStrings.xml><?xml version="1.0" encoding="utf-8"?>
<sst xmlns="http://schemas.openxmlformats.org/spreadsheetml/2006/main" count="150" uniqueCount="57">
  <si>
    <t>OBP</t>
  </si>
  <si>
    <t>Budget</t>
  </si>
  <si>
    <t>Season points goal</t>
  </si>
  <si>
    <t>SLG</t>
  </si>
  <si>
    <t>HR</t>
  </si>
  <si>
    <t>R</t>
  </si>
  <si>
    <t>ERA</t>
  </si>
  <si>
    <t>WHIP</t>
  </si>
  <si>
    <t>HR/9</t>
  </si>
  <si>
    <t>K</t>
  </si>
  <si>
    <t>80th percentile season goals</t>
  </si>
  <si>
    <t>Rest of season goals</t>
  </si>
  <si>
    <t>Hitting Statistics</t>
  </si>
  <si>
    <t>RBI</t>
  </si>
  <si>
    <t>SB</t>
  </si>
  <si>
    <t>Ks</t>
  </si>
  <si>
    <t>AVG</t>
  </si>
  <si>
    <t>batter statistics prediction</t>
  </si>
  <si>
    <t>Pitching Statistics</t>
  </si>
  <si>
    <t>pitcher statistics prediction</t>
  </si>
  <si>
    <t>W</t>
  </si>
  <si>
    <t>QS</t>
  </si>
  <si>
    <t>SV</t>
  </si>
  <si>
    <t>Batters</t>
  </si>
  <si>
    <t>Holds</t>
  </si>
  <si>
    <t>AB</t>
  </si>
  <si>
    <t>H</t>
  </si>
  <si>
    <t>2B</t>
  </si>
  <si>
    <t>3B</t>
  </si>
  <si>
    <t>BB</t>
  </si>
  <si>
    <t>Expected contribution</t>
  </si>
  <si>
    <t>HBP</t>
  </si>
  <si>
    <t>individual stat batting percentages</t>
  </si>
  <si>
    <t>CS</t>
  </si>
  <si>
    <t>Hitter Percentages</t>
  </si>
  <si>
    <t>Pitchers</t>
  </si>
  <si>
    <t>IP</t>
  </si>
  <si>
    <t>individual stat pitching percentages</t>
  </si>
  <si>
    <t>points for batter</t>
  </si>
  <si>
    <t>batter comprehensive percentage</t>
  </si>
  <si>
    <t>Pitcher Percentages</t>
  </si>
  <si>
    <t>pitcher comprehensive percentage</t>
  </si>
  <si>
    <t>batter price</t>
  </si>
  <si>
    <t>Hitter Bid PoTP</t>
  </si>
  <si>
    <t>Pitcher Bid PoTP</t>
  </si>
  <si>
    <t>pitcher price</t>
  </si>
  <si>
    <t>batter exception price</t>
  </si>
  <si>
    <t>Hitter Bid Value</t>
  </si>
  <si>
    <t>pitcher exception price</t>
  </si>
  <si>
    <t>points for pitcher</t>
  </si>
  <si>
    <t>batter big exception price</t>
  </si>
  <si>
    <t>Pitcher Bid Value</t>
  </si>
  <si>
    <t>pitcher big exception price</t>
  </si>
  <si>
    <t>total batter points</t>
  </si>
  <si>
    <t>total pitcher points</t>
  </si>
  <si>
    <t>batter PoTP</t>
  </si>
  <si>
    <t>pitcher PoTP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</si>
</sst>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돋움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7"/>
  <sheetViews>
    <sheetView workbookViewId="0" topLeftCell="A1">
      <selection activeCell="B12" sqref="B12"/>
    </sheetView>
  </sheetViews>
  <sheetFormatPr defaultColWidth="14.421875" defaultRowHeight="15.75" customHeight="1"/>
  <cols>
    <col min="1" max="1" width="26.140625" style="0" customWidth="1"/>
    <col min="2" max="2" width="7.57421875" style="0" customWidth="1"/>
    <col min="3" max="3" width="5.7109375" style="0" customWidth="1"/>
    <col min="4" max="4" width="6.57421875" style="0" customWidth="1"/>
    <col min="5" max="5" width="5.57421875" style="0" customWidth="1"/>
    <col min="6" max="6" width="4.57421875" style="0" customWidth="1"/>
    <col min="7" max="7" width="6.421875" style="0" customWidth="1"/>
    <col min="8" max="8" width="5.421875" style="0" customWidth="1"/>
    <col min="9" max="9" width="4.8515625" style="0" customWidth="1"/>
    <col min="10" max="10" width="4.28125" style="0" customWidth="1"/>
    <col min="11" max="11" width="4.421875" style="0" customWidth="1"/>
  </cols>
  <sheetData>
    <row r="1" spans="1:11" ht="15.75">
      <c r="A1" s="1" t="s">
        <v>2</v>
      </c>
      <c r="B1" s="2">
        <v>20000</v>
      </c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23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4</v>
      </c>
      <c r="G2" s="1" t="s">
        <v>29</v>
      </c>
      <c r="H2" s="1" t="s">
        <v>31</v>
      </c>
      <c r="I2" s="1" t="s">
        <v>14</v>
      </c>
      <c r="J2" s="1" t="s">
        <v>33</v>
      </c>
      <c r="K2" s="2"/>
    </row>
    <row r="3" spans="1:10" ht="15.75">
      <c r="A3" s="4"/>
      <c r="B3" s="2">
        <v>528</v>
      </c>
      <c r="C3" s="2">
        <v>157</v>
      </c>
      <c r="D3" s="2">
        <v>29</v>
      </c>
      <c r="E3" s="2">
        <v>3</v>
      </c>
      <c r="F3" s="2">
        <v>44</v>
      </c>
      <c r="G3" s="2">
        <v>126</v>
      </c>
      <c r="H3" s="2">
        <v>12</v>
      </c>
      <c r="I3" s="2">
        <v>14</v>
      </c>
      <c r="J3" s="2">
        <v>5</v>
      </c>
    </row>
    <row r="4" spans="1:9" ht="15.75">
      <c r="A4" s="1" t="s">
        <v>35</v>
      </c>
      <c r="B4" s="1" t="s">
        <v>36</v>
      </c>
      <c r="C4" s="1" t="s">
        <v>9</v>
      </c>
      <c r="D4" s="1" t="s">
        <v>26</v>
      </c>
      <c r="E4" s="1" t="s">
        <v>29</v>
      </c>
      <c r="F4" s="1" t="s">
        <v>31</v>
      </c>
      <c r="G4" s="1" t="s">
        <v>4</v>
      </c>
      <c r="H4" s="1" t="s">
        <v>22</v>
      </c>
      <c r="I4" s="1" t="s">
        <v>24</v>
      </c>
    </row>
    <row r="5" spans="1:9" ht="15.75">
      <c r="A5" s="4"/>
      <c r="B5" s="2">
        <v>205</v>
      </c>
      <c r="C5" s="2">
        <v>259</v>
      </c>
      <c r="D5" s="2">
        <v>168</v>
      </c>
      <c r="E5" s="2">
        <v>49</v>
      </c>
      <c r="F5" s="2">
        <v>2</v>
      </c>
      <c r="G5" s="2">
        <v>24</v>
      </c>
      <c r="H5" s="2">
        <v>0</v>
      </c>
      <c r="I5" s="2">
        <v>0</v>
      </c>
    </row>
    <row r="6" spans="1:10" ht="15.75">
      <c r="A6" s="1" t="s">
        <v>38</v>
      </c>
      <c r="B6" s="5">
        <f>B3*-1</f>
        <v>-528</v>
      </c>
      <c r="C6" s="5">
        <f>C3*5.6</f>
        <v>879.1999999999999</v>
      </c>
      <c r="D6" s="5">
        <f>D3*2.9</f>
        <v>84.1</v>
      </c>
      <c r="E6" s="5">
        <f>E3*5.7</f>
        <v>17.1</v>
      </c>
      <c r="F6" s="5">
        <f>F3*9.4</f>
        <v>413.6</v>
      </c>
      <c r="G6" s="5">
        <f aca="true" t="shared" si="0" ref="G6:H6">G3*3</f>
        <v>378</v>
      </c>
      <c r="H6" s="5">
        <f t="shared" si="0"/>
        <v>36</v>
      </c>
      <c r="I6" s="5">
        <f>I3*1.9</f>
        <v>26.599999999999998</v>
      </c>
      <c r="J6" s="5">
        <f>J3*-2.8</f>
        <v>-14</v>
      </c>
    </row>
    <row r="7" spans="1:9" ht="15.75">
      <c r="A7" s="1" t="s">
        <v>49</v>
      </c>
      <c r="B7" s="5">
        <f>B5*7.4</f>
        <v>1517</v>
      </c>
      <c r="C7" s="5">
        <f>C5*2</f>
        <v>518</v>
      </c>
      <c r="D7" s="5">
        <f>D5*-2.6</f>
        <v>-436.8</v>
      </c>
      <c r="E7" s="5">
        <f aca="true" t="shared" si="1" ref="E7:F7">E5*-3</f>
        <v>-147</v>
      </c>
      <c r="F7" s="5">
        <f t="shared" si="1"/>
        <v>-6</v>
      </c>
      <c r="G7" s="5">
        <f>G5*-12.3</f>
        <v>-295.20000000000005</v>
      </c>
      <c r="H7" s="5">
        <f>H5*5</f>
        <v>0</v>
      </c>
      <c r="I7" s="5">
        <f>I5*4</f>
        <v>0</v>
      </c>
    </row>
    <row r="8" spans="1:2" ht="15.75">
      <c r="A8" s="1" t="s">
        <v>53</v>
      </c>
      <c r="B8" s="5">
        <f>B6+C6+D6+E6+F6+G6+H6+I6+J6</f>
        <v>1292.6</v>
      </c>
    </row>
    <row r="9" spans="1:2" ht="15.75">
      <c r="A9" s="1" t="s">
        <v>54</v>
      </c>
      <c r="B9" s="5">
        <f>B7+C7+D7+E7+F7+G7+H7+I7</f>
        <v>1150</v>
      </c>
    </row>
    <row r="10" spans="1:2" ht="15.75">
      <c r="A10" s="1" t="s">
        <v>55</v>
      </c>
      <c r="B10" s="5">
        <f>B8/B1</f>
        <v>0.06462999999999999</v>
      </c>
    </row>
    <row r="11" spans="1:2" ht="15.75">
      <c r="A11" s="1" t="s">
        <v>56</v>
      </c>
      <c r="B11" s="5">
        <f>B9/B1</f>
        <v>0.0575</v>
      </c>
    </row>
    <row r="12" spans="1:2" ht="15.75">
      <c r="A12" s="1" t="s">
        <v>42</v>
      </c>
      <c r="B12" s="5">
        <f aca="true" t="shared" si="2" ref="B12:B13">(400*B10)*0.75</f>
        <v>19.388999999999996</v>
      </c>
    </row>
    <row r="13" spans="1:2" ht="15.75">
      <c r="A13" s="1" t="s">
        <v>45</v>
      </c>
      <c r="B13" s="2">
        <f t="shared" si="2"/>
        <v>17.25</v>
      </c>
    </row>
    <row r="14" spans="1:2" ht="15.75">
      <c r="A14" s="1" t="s">
        <v>46</v>
      </c>
      <c r="B14" s="5">
        <f aca="true" t="shared" si="3" ref="B14:B15">400*B10</f>
        <v>25.851999999999997</v>
      </c>
    </row>
    <row r="15" spans="1:2" ht="15.75">
      <c r="A15" s="1" t="s">
        <v>48</v>
      </c>
      <c r="B15" s="5">
        <f t="shared" si="3"/>
        <v>23</v>
      </c>
    </row>
    <row r="16" spans="1:2" ht="15.75">
      <c r="A16" s="1" t="s">
        <v>50</v>
      </c>
      <c r="B16" s="5">
        <f aca="true" t="shared" si="4" ref="B16:B17">(400*B10)*1.5</f>
        <v>38.77799999999999</v>
      </c>
    </row>
    <row r="17" spans="1:2" ht="15.75">
      <c r="A17" s="1" t="s">
        <v>52</v>
      </c>
      <c r="B17" s="5">
        <f t="shared" si="4"/>
        <v>34.5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5"/>
  <sheetViews>
    <sheetView workbookViewId="0" topLeftCell="A1">
      <selection activeCell="I24" sqref="I24"/>
    </sheetView>
  </sheetViews>
  <sheetFormatPr defaultColWidth="14.421875" defaultRowHeight="15.75" customHeight="1"/>
  <cols>
    <col min="1" max="1" width="26.7109375" style="0" customWidth="1"/>
    <col min="2" max="2" width="7.421875" style="0" customWidth="1"/>
    <col min="3" max="3" width="8.140625" style="0" customWidth="1"/>
    <col min="4" max="4" width="5.00390625" style="0" customWidth="1"/>
    <col min="5" max="5" width="6.421875" style="0" customWidth="1"/>
    <col min="6" max="6" width="5.140625" style="0" customWidth="1"/>
    <col min="7" max="7" width="5.7109375" style="0" customWidth="1"/>
    <col min="8" max="8" width="7.140625" style="0" customWidth="1"/>
    <col min="9" max="9" width="5.140625" style="0" customWidth="1"/>
  </cols>
  <sheetData>
    <row r="1" spans="1:2" ht="12.75">
      <c r="A1" s="1" t="s">
        <v>1</v>
      </c>
      <c r="B1" s="1"/>
    </row>
    <row r="2" spans="1:2" ht="12.75">
      <c r="A2" s="2">
        <v>100</v>
      </c>
      <c r="B2" s="2"/>
    </row>
    <row r="3" spans="1:2" ht="15.75" customHeight="1">
      <c r="A3" s="3" t="s">
        <v>11</v>
      </c>
      <c r="B3" s="3"/>
    </row>
    <row r="4" spans="1:2" ht="12.75">
      <c r="A4" s="1" t="s">
        <v>12</v>
      </c>
      <c r="B4" s="1"/>
    </row>
    <row r="5" spans="1:9" ht="12.75">
      <c r="A5" s="2"/>
      <c r="B5" s="2" t="s">
        <v>4</v>
      </c>
      <c r="C5" s="2" t="s">
        <v>13</v>
      </c>
      <c r="D5" s="2" t="s">
        <v>5</v>
      </c>
      <c r="E5" s="2" t="s">
        <v>14</v>
      </c>
      <c r="F5" s="2" t="s">
        <v>15</v>
      </c>
      <c r="G5" s="2" t="s">
        <v>16</v>
      </c>
      <c r="H5" s="2" t="s">
        <v>0</v>
      </c>
      <c r="I5" s="2" t="s">
        <v>3</v>
      </c>
    </row>
    <row r="6" spans="1:9" ht="12.75">
      <c r="A6" s="2"/>
      <c r="B6" s="2">
        <v>10</v>
      </c>
      <c r="C6" s="2">
        <v>50</v>
      </c>
      <c r="D6" s="2">
        <v>55</v>
      </c>
      <c r="E6" s="2">
        <v>10</v>
      </c>
      <c r="F6" s="2">
        <v>80</v>
      </c>
      <c r="G6" s="2">
        <v>0.285</v>
      </c>
      <c r="H6" s="2">
        <v>0.35</v>
      </c>
      <c r="I6" s="2">
        <v>0.45</v>
      </c>
    </row>
    <row r="7" spans="1:2" ht="12.75">
      <c r="A7" s="1" t="s">
        <v>18</v>
      </c>
      <c r="B7" s="1"/>
    </row>
    <row r="8" spans="1:8" ht="12.75">
      <c r="A8" s="2"/>
      <c r="B8" s="2" t="s">
        <v>20</v>
      </c>
      <c r="C8" s="2" t="s">
        <v>21</v>
      </c>
      <c r="D8" s="2" t="s">
        <v>22</v>
      </c>
      <c r="E8" s="2" t="s">
        <v>24</v>
      </c>
      <c r="F8" s="2" t="s">
        <v>15</v>
      </c>
      <c r="G8" s="2" t="s">
        <v>6</v>
      </c>
      <c r="H8" s="2" t="s">
        <v>7</v>
      </c>
    </row>
    <row r="9" spans="1:8" ht="12.75">
      <c r="A9" s="2"/>
      <c r="B9" s="2">
        <v>4</v>
      </c>
      <c r="C9" s="2">
        <v>6</v>
      </c>
      <c r="D9" s="2">
        <v>10</v>
      </c>
      <c r="E9" s="2">
        <v>10</v>
      </c>
      <c r="F9" s="2">
        <v>80</v>
      </c>
      <c r="G9" s="2">
        <v>3.2</v>
      </c>
      <c r="H9" s="2">
        <v>1.1</v>
      </c>
    </row>
    <row r="10" spans="1:2" ht="15.75" customHeight="1">
      <c r="A10" s="3" t="s">
        <v>30</v>
      </c>
      <c r="B10" s="3"/>
    </row>
    <row r="11" spans="1:2" ht="12.75">
      <c r="A11" s="1" t="s">
        <v>12</v>
      </c>
      <c r="B11" s="1"/>
    </row>
    <row r="12" spans="1:9" ht="12.75">
      <c r="A12" s="2"/>
      <c r="B12" s="2" t="s">
        <v>4</v>
      </c>
      <c r="C12" s="2" t="s">
        <v>13</v>
      </c>
      <c r="D12" s="2" t="s">
        <v>5</v>
      </c>
      <c r="E12" s="2" t="s">
        <v>14</v>
      </c>
      <c r="F12" s="2" t="s">
        <v>15</v>
      </c>
      <c r="G12" s="2" t="s">
        <v>16</v>
      </c>
      <c r="H12" s="2" t="s">
        <v>0</v>
      </c>
      <c r="I12" s="2" t="s">
        <v>3</v>
      </c>
    </row>
    <row r="13" spans="1:9" ht="12.75">
      <c r="A13" s="2"/>
      <c r="B13" s="2">
        <v>5</v>
      </c>
      <c r="C13" s="2">
        <v>25</v>
      </c>
      <c r="D13" s="2">
        <v>30</v>
      </c>
      <c r="E13" s="2">
        <v>2</v>
      </c>
      <c r="F13" s="2">
        <v>15</v>
      </c>
      <c r="G13" s="2">
        <v>0.32</v>
      </c>
      <c r="H13" s="2">
        <v>0.36</v>
      </c>
      <c r="I13" s="2">
        <v>0.45</v>
      </c>
    </row>
    <row r="14" spans="1:2" ht="12.75">
      <c r="A14" s="1" t="s">
        <v>18</v>
      </c>
      <c r="B14" s="1"/>
    </row>
    <row r="15" spans="1:8" ht="12.75">
      <c r="A15" s="2"/>
      <c r="B15" s="2" t="s">
        <v>20</v>
      </c>
      <c r="C15" s="2" t="s">
        <v>21</v>
      </c>
      <c r="D15" s="2" t="s">
        <v>22</v>
      </c>
      <c r="E15" s="2" t="s">
        <v>24</v>
      </c>
      <c r="F15" s="2" t="s">
        <v>15</v>
      </c>
      <c r="G15" s="2" t="s">
        <v>6</v>
      </c>
      <c r="H15" s="2" t="s">
        <v>7</v>
      </c>
    </row>
    <row r="16" spans="1:8" ht="12.75">
      <c r="A16" s="2"/>
      <c r="B16" s="2">
        <v>2</v>
      </c>
      <c r="C16" s="2">
        <v>3</v>
      </c>
      <c r="D16" s="2">
        <v>0</v>
      </c>
      <c r="E16" s="2">
        <v>0</v>
      </c>
      <c r="F16" s="2">
        <v>30</v>
      </c>
      <c r="G16" s="2">
        <v>3</v>
      </c>
      <c r="H16" s="2">
        <v>1.15</v>
      </c>
    </row>
    <row r="18" spans="1:9" ht="12.75">
      <c r="A18" s="1" t="s">
        <v>34</v>
      </c>
      <c r="B18" s="2">
        <f aca="true" t="shared" si="0" ref="B18:F18">B13/B6</f>
        <v>0.5</v>
      </c>
      <c r="C18" s="5">
        <f t="shared" si="0"/>
        <v>0.5</v>
      </c>
      <c r="D18" s="5">
        <f t="shared" si="0"/>
        <v>0.5454545454545454</v>
      </c>
      <c r="E18" s="5">
        <f t="shared" si="0"/>
        <v>0.2</v>
      </c>
      <c r="F18" s="5">
        <f t="shared" si="0"/>
        <v>0.1875</v>
      </c>
      <c r="G18" s="5">
        <f aca="true" t="shared" si="1" ref="G18:I18">G13-G6</f>
        <v>0.03500000000000003</v>
      </c>
      <c r="H18" s="5">
        <f t="shared" si="1"/>
        <v>0.010000000000000009</v>
      </c>
      <c r="I18" s="5">
        <f t="shared" si="1"/>
        <v>0</v>
      </c>
    </row>
    <row r="19" spans="1:8" ht="12.75">
      <c r="A19" s="1" t="s">
        <v>40</v>
      </c>
      <c r="B19" s="2">
        <f aca="true" t="shared" si="2" ref="B19:F19">B16/B9</f>
        <v>0.5</v>
      </c>
      <c r="C19" s="5">
        <f t="shared" si="2"/>
        <v>0.5</v>
      </c>
      <c r="D19" s="5">
        <f t="shared" si="2"/>
        <v>0</v>
      </c>
      <c r="E19" s="5">
        <f t="shared" si="2"/>
        <v>0</v>
      </c>
      <c r="F19" s="5">
        <f t="shared" si="2"/>
        <v>0.375</v>
      </c>
      <c r="G19" s="5">
        <f>(G9-G16)</f>
        <v>0.20000000000000018</v>
      </c>
      <c r="H19" s="5">
        <f>H9-H16</f>
        <v>-0.04999999999999982</v>
      </c>
    </row>
    <row r="20" ht="12.75">
      <c r="A20" s="4"/>
    </row>
    <row r="21" spans="1:3" ht="12.75">
      <c r="A21" s="1" t="s">
        <v>43</v>
      </c>
      <c r="B21" s="2"/>
      <c r="C21" s="5">
        <f>(((B18+C18+D18+E18-F18)/5)+(G18)+(H18)+(I18))</f>
        <v>0.3565909090909091</v>
      </c>
    </row>
    <row r="22" spans="1:3" ht="12.75">
      <c r="A22" s="1" t="s">
        <v>44</v>
      </c>
      <c r="B22" s="1"/>
      <c r="C22" s="5">
        <f>(((B19+C19+D19+E19+F19)/5)+(G19)+(H19))</f>
        <v>0.4250000000000004</v>
      </c>
    </row>
    <row r="23" spans="1:2" ht="12.75">
      <c r="A23" s="4"/>
      <c r="B23" s="4"/>
    </row>
    <row r="24" spans="1:3" ht="12.75">
      <c r="A24" s="1" t="s">
        <v>47</v>
      </c>
      <c r="B24" s="1"/>
      <c r="C24" s="5">
        <f>A2*C21</f>
        <v>35.659090909090914</v>
      </c>
    </row>
    <row r="25" spans="1:3" ht="12.75">
      <c r="A25" s="1" t="s">
        <v>51</v>
      </c>
      <c r="B25" s="1"/>
      <c r="C25" s="5">
        <f>A2*C22</f>
        <v>42.500000000000036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"/>
  <sheetViews>
    <sheetView workbookViewId="0" topLeftCell="A1">
      <selection activeCell="B13" sqref="B13"/>
    </sheetView>
  </sheetViews>
  <sheetFormatPr defaultColWidth="14.421875" defaultRowHeight="15.75" customHeight="1"/>
  <cols>
    <col min="1" max="1" width="34.00390625" style="0" customWidth="1"/>
    <col min="2" max="2" width="6.140625" style="0" customWidth="1"/>
    <col min="3" max="3" width="6.00390625" style="0" customWidth="1"/>
    <col min="4" max="4" width="5.28125" style="0" customWidth="1"/>
    <col min="5" max="5" width="4.8515625" style="0" customWidth="1"/>
    <col min="6" max="6" width="6.140625" style="0" customWidth="1"/>
    <col min="7" max="7" width="6.421875" style="0" customWidth="1"/>
    <col min="8" max="8" width="6.28125" style="0" customWidth="1"/>
    <col min="9" max="9" width="7.421875" style="0" customWidth="1"/>
  </cols>
  <sheetData>
    <row r="1" spans="2:9" ht="15.75">
      <c r="B1" s="1" t="s">
        <v>0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5.75">
      <c r="A2" s="1" t="s">
        <v>10</v>
      </c>
      <c r="B2" s="2">
        <v>0.35</v>
      </c>
      <c r="C2" s="2">
        <v>0.45</v>
      </c>
      <c r="D2" s="2">
        <v>208</v>
      </c>
      <c r="E2" s="2">
        <v>644</v>
      </c>
      <c r="F2" s="2">
        <v>3.15</v>
      </c>
      <c r="G2" s="2">
        <v>1.06</v>
      </c>
      <c r="H2" s="2">
        <v>1.5</v>
      </c>
      <c r="I2" s="2">
        <v>1503</v>
      </c>
    </row>
    <row r="3" spans="1:5" ht="15.75">
      <c r="A3" s="1" t="s">
        <v>17</v>
      </c>
      <c r="B3" s="2">
        <v>0.439</v>
      </c>
      <c r="C3" s="2">
        <v>0.611</v>
      </c>
      <c r="D3" s="2">
        <v>44</v>
      </c>
      <c r="E3" s="2">
        <v>124</v>
      </c>
    </row>
    <row r="4" spans="1:9" ht="15.75">
      <c r="A4" s="1" t="s">
        <v>19</v>
      </c>
      <c r="F4" s="2">
        <v>3.12</v>
      </c>
      <c r="G4" s="2">
        <v>1.06</v>
      </c>
      <c r="H4" s="2">
        <v>0.949</v>
      </c>
      <c r="I4" s="2">
        <v>259</v>
      </c>
    </row>
    <row r="5" spans="1:5" ht="15.75">
      <c r="A5" s="1" t="s">
        <v>32</v>
      </c>
      <c r="D5" s="5">
        <f aca="true" t="shared" si="0" ref="D5:E5">D3/D2</f>
        <v>0.21153846153846154</v>
      </c>
      <c r="E5" s="5">
        <f t="shared" si="0"/>
        <v>0.19254658385093168</v>
      </c>
    </row>
    <row r="6" spans="1:9" ht="15.75">
      <c r="A6" s="1" t="s">
        <v>37</v>
      </c>
      <c r="I6" s="5">
        <f>I4/I2</f>
        <v>0.17232202262142382</v>
      </c>
    </row>
    <row r="7" ht="15.75">
      <c r="A7" s="1"/>
    </row>
    <row r="8" spans="1:2" ht="15.75">
      <c r="A8" s="1" t="s">
        <v>39</v>
      </c>
      <c r="B8" s="5">
        <f>(((D5+E5)/4)+(((B3-B2)+(C3-C2))/10))</f>
        <v>0.1260212613473483</v>
      </c>
    </row>
    <row r="9" spans="1:2" ht="15.75">
      <c r="A9" s="1" t="s">
        <v>41</v>
      </c>
      <c r="B9" s="5">
        <f>(((I6/4)+(((F2-F4)+(G2-G4)+(H2-H4))/10)))</f>
        <v>0.10118050565535594</v>
      </c>
    </row>
    <row r="10" spans="1:2" ht="15.75">
      <c r="A10" s="1" t="s">
        <v>42</v>
      </c>
      <c r="B10" s="5">
        <f aca="true" t="shared" si="1" ref="B10:B11">(400*B8)*0.5</f>
        <v>25.204252269469663</v>
      </c>
    </row>
    <row r="11" spans="1:2" ht="15.75">
      <c r="A11" s="1" t="s">
        <v>45</v>
      </c>
      <c r="B11" s="5">
        <f t="shared" si="1"/>
        <v>20.236101131071187</v>
      </c>
    </row>
    <row r="12" spans="1:2" ht="15.75">
      <c r="A12" s="1" t="s">
        <v>46</v>
      </c>
      <c r="B12" s="5">
        <f aca="true" t="shared" si="2" ref="B12:B13">(400*B8)*0.75</f>
        <v>37.806378404204494</v>
      </c>
    </row>
    <row r="13" spans="1:2" ht="15.75">
      <c r="A13" s="1" t="s">
        <v>48</v>
      </c>
      <c r="B13" s="5">
        <f t="shared" si="2"/>
        <v>30.35415169660678</v>
      </c>
    </row>
    <row r="14" spans="1:2" ht="15.75">
      <c r="A14" s="1" t="s">
        <v>50</v>
      </c>
      <c r="B14" s="2">
        <f aca="true" t="shared" si="3" ref="B14:B15">400*B8</f>
        <v>50.408504538939326</v>
      </c>
    </row>
    <row r="15" spans="1:2" ht="15.75">
      <c r="A15" s="1" t="s">
        <v>52</v>
      </c>
      <c r="B15" s="5">
        <f t="shared" si="3"/>
        <v>40.472202262142375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workbookViewId="0" topLeftCell="A1">
      <selection activeCell="B13" sqref="B13"/>
    </sheetView>
  </sheetViews>
  <sheetFormatPr defaultColWidth="14.421875" defaultRowHeight="15.75" customHeight="1"/>
  <cols>
    <col min="1" max="1" width="34.8515625" style="0" customWidth="1"/>
    <col min="2" max="2" width="10.421875" style="0" customWidth="1"/>
    <col min="3" max="3" width="6.28125" style="0" customWidth="1"/>
    <col min="4" max="4" width="5.28125" style="0" customWidth="1"/>
    <col min="5" max="5" width="4.8515625" style="0" customWidth="1"/>
    <col min="6" max="6" width="4.00390625" style="0" customWidth="1"/>
    <col min="7" max="7" width="5.57421875" style="0" customWidth="1"/>
    <col min="8" max="8" width="4.8515625" style="0" customWidth="1"/>
    <col min="9" max="9" width="5.57421875" style="0" customWidth="1"/>
    <col min="10" max="10" width="7.421875" style="0" customWidth="1"/>
    <col min="11" max="11" width="5.421875" style="0" customWidth="1"/>
  </cols>
  <sheetData>
    <row r="1" spans="1:11" ht="15.75">
      <c r="A1" s="2"/>
      <c r="B1" s="1" t="s">
        <v>16</v>
      </c>
      <c r="C1" s="1" t="s">
        <v>4</v>
      </c>
      <c r="D1" s="1" t="s">
        <v>13</v>
      </c>
      <c r="E1" s="1" t="s">
        <v>14</v>
      </c>
      <c r="F1" s="1" t="s">
        <v>5</v>
      </c>
      <c r="G1" s="1" t="s">
        <v>20</v>
      </c>
      <c r="H1" s="1" t="s">
        <v>22</v>
      </c>
      <c r="I1" s="1" t="s">
        <v>6</v>
      </c>
      <c r="J1" s="1" t="s">
        <v>7</v>
      </c>
      <c r="K1" s="1" t="s">
        <v>9</v>
      </c>
    </row>
    <row r="2" spans="1:11" ht="15.75">
      <c r="A2" s="1" t="s">
        <v>10</v>
      </c>
      <c r="B2" s="2">
        <v>0.286</v>
      </c>
      <c r="C2" s="2">
        <v>208</v>
      </c>
      <c r="D2" s="2">
        <v>624</v>
      </c>
      <c r="E2" s="2">
        <v>80</v>
      </c>
      <c r="F2" s="2">
        <v>644</v>
      </c>
      <c r="G2" s="2">
        <v>95</v>
      </c>
      <c r="H2" s="2">
        <v>59</v>
      </c>
      <c r="I2" s="2">
        <v>3.15</v>
      </c>
      <c r="J2" s="2">
        <v>1.06</v>
      </c>
      <c r="K2" s="2">
        <v>1503</v>
      </c>
    </row>
    <row r="3" spans="1:6" ht="15.75">
      <c r="A3" s="1" t="s">
        <v>17</v>
      </c>
      <c r="B3" s="2">
        <v>0.297</v>
      </c>
      <c r="C3" s="2">
        <v>44</v>
      </c>
      <c r="D3" s="2">
        <v>112</v>
      </c>
      <c r="E3" s="2">
        <v>14</v>
      </c>
      <c r="F3" s="2">
        <v>124</v>
      </c>
    </row>
    <row r="4" spans="1:11" ht="15.75">
      <c r="A4" s="1" t="s">
        <v>19</v>
      </c>
      <c r="G4" s="2">
        <v>21</v>
      </c>
      <c r="H4" s="2">
        <v>0</v>
      </c>
      <c r="I4" s="2">
        <v>2.4</v>
      </c>
      <c r="J4" s="2">
        <v>0.97</v>
      </c>
      <c r="K4" s="2">
        <v>320</v>
      </c>
    </row>
    <row r="5" spans="1:6" ht="15.75">
      <c r="A5" s="1" t="s">
        <v>32</v>
      </c>
      <c r="C5" s="5">
        <f aca="true" t="shared" si="0" ref="C5:F5">C3/C2</f>
        <v>0.21153846153846154</v>
      </c>
      <c r="D5" s="5">
        <f t="shared" si="0"/>
        <v>0.1794871794871795</v>
      </c>
      <c r="E5" s="5">
        <f t="shared" si="0"/>
        <v>0.175</v>
      </c>
      <c r="F5" s="5">
        <f t="shared" si="0"/>
        <v>0.19254658385093168</v>
      </c>
    </row>
    <row r="6" spans="1:11" ht="15.75">
      <c r="A6" s="1" t="s">
        <v>37</v>
      </c>
      <c r="G6" s="5">
        <f aca="true" t="shared" si="1" ref="G6:H6">G4/G2</f>
        <v>0.22105263157894736</v>
      </c>
      <c r="H6" s="5">
        <f t="shared" si="1"/>
        <v>0</v>
      </c>
      <c r="K6" s="5">
        <f>K4/K2</f>
        <v>0.21290751829673984</v>
      </c>
    </row>
    <row r="7" ht="15.75">
      <c r="A7" s="1"/>
    </row>
    <row r="8" spans="1:2" ht="15.75">
      <c r="A8" s="1" t="s">
        <v>39</v>
      </c>
      <c r="B8" s="5">
        <f>(((C5+D5+E5+F5)/5)+((B3-B2)/10))</f>
        <v>0.15281444497531455</v>
      </c>
    </row>
    <row r="9" spans="1:2" ht="15.75">
      <c r="A9" s="1" t="s">
        <v>41</v>
      </c>
      <c r="B9" s="5">
        <f>(((G6+H6+K6)/5)+(((I2-I4)+(J2-J4))/10))</f>
        <v>0.17079202997513743</v>
      </c>
    </row>
    <row r="10" spans="1:2" ht="15.75">
      <c r="A10" s="1" t="s">
        <v>42</v>
      </c>
      <c r="B10" s="5">
        <f aca="true" t="shared" si="2" ref="B10:B11">(400*B8)*0.5</f>
        <v>30.56288899506291</v>
      </c>
    </row>
    <row r="11" spans="1:2" ht="15.75">
      <c r="A11" s="1" t="s">
        <v>45</v>
      </c>
      <c r="B11" s="5">
        <f t="shared" si="2"/>
        <v>34.158405995027486</v>
      </c>
    </row>
    <row r="12" spans="1:2" ht="15.75">
      <c r="A12" s="1" t="s">
        <v>46</v>
      </c>
      <c r="B12" s="5">
        <f aca="true" t="shared" si="3" ref="B12:B13">(400*B8)*0.75</f>
        <v>45.844333492594366</v>
      </c>
    </row>
    <row r="13" spans="1:2" ht="15.75">
      <c r="A13" s="1" t="s">
        <v>48</v>
      </c>
      <c r="B13" s="5">
        <f t="shared" si="3"/>
        <v>51.237608992541226</v>
      </c>
    </row>
    <row r="14" spans="1:2" ht="15.75">
      <c r="A14" s="1" t="s">
        <v>50</v>
      </c>
      <c r="B14" s="5">
        <f aca="true" t="shared" si="4" ref="B14:B15">400*B8</f>
        <v>61.12577799012582</v>
      </c>
    </row>
    <row r="15" spans="1:2" ht="15.75">
      <c r="A15" s="1" t="s">
        <v>52</v>
      </c>
      <c r="B15" s="5">
        <f t="shared" si="4"/>
        <v>68.31681199005497</v>
      </c>
    </row>
    <row r="16" ht="15.75">
      <c r="A16" s="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7"/>
  <sheetViews>
    <sheetView tabSelected="1" workbookViewId="0" topLeftCell="A1">
      <selection activeCell="B13" sqref="B13"/>
    </sheetView>
  </sheetViews>
  <sheetFormatPr defaultColWidth="14.421875" defaultRowHeight="15.75" customHeight="1"/>
  <cols>
    <col min="1" max="1" width="26.8515625" style="0" customWidth="1"/>
    <col min="2" max="2" width="8.8515625" style="0" customWidth="1"/>
    <col min="3" max="3" width="7.00390625" style="0" customWidth="1"/>
    <col min="4" max="4" width="6.00390625" style="0" customWidth="1"/>
    <col min="5" max="5" width="6.57421875" style="0" customWidth="1"/>
    <col min="6" max="6" width="6.7109375" style="0" customWidth="1"/>
    <col min="7" max="7" width="6.421875" style="0" customWidth="1"/>
    <col min="8" max="8" width="7.140625" style="0" customWidth="1"/>
    <col min="9" max="10" width="6.57421875" style="0" customWidth="1"/>
  </cols>
  <sheetData>
    <row r="1" spans="1:10" ht="15.75">
      <c r="A1" s="1" t="s">
        <v>2</v>
      </c>
      <c r="B1" s="2">
        <v>20000</v>
      </c>
      <c r="C1" s="2"/>
      <c r="D1" s="2"/>
      <c r="E1" s="2"/>
      <c r="F1" s="2"/>
      <c r="G1" s="2"/>
      <c r="H1" s="2"/>
      <c r="I1" s="2"/>
      <c r="J1" s="2"/>
    </row>
    <row r="2" spans="1:10" ht="15.75">
      <c r="A2" s="1" t="s">
        <v>23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4</v>
      </c>
      <c r="G2" s="1" t="s">
        <v>29</v>
      </c>
      <c r="H2" s="1" t="s">
        <v>31</v>
      </c>
      <c r="I2" s="1" t="s">
        <v>14</v>
      </c>
      <c r="J2" s="1" t="s">
        <v>33</v>
      </c>
    </row>
    <row r="3" spans="1:10" ht="15.75">
      <c r="A3" s="4"/>
      <c r="B3" s="2">
        <v>528</v>
      </c>
      <c r="C3" s="2">
        <v>157</v>
      </c>
      <c r="D3" s="2">
        <v>29</v>
      </c>
      <c r="E3" s="2">
        <v>3</v>
      </c>
      <c r="F3" s="2">
        <v>44</v>
      </c>
      <c r="G3" s="2">
        <v>126</v>
      </c>
      <c r="H3" s="2">
        <v>12</v>
      </c>
      <c r="I3" s="2">
        <v>14</v>
      </c>
      <c r="J3" s="2">
        <v>5</v>
      </c>
    </row>
    <row r="4" spans="1:9" ht="15.75">
      <c r="A4" s="1" t="s">
        <v>35</v>
      </c>
      <c r="B4" s="1" t="s">
        <v>36</v>
      </c>
      <c r="C4" s="1" t="s">
        <v>9</v>
      </c>
      <c r="D4" s="1" t="s">
        <v>29</v>
      </c>
      <c r="E4" s="1" t="s">
        <v>31</v>
      </c>
      <c r="F4" s="1" t="s">
        <v>4</v>
      </c>
      <c r="G4" s="1" t="s">
        <v>22</v>
      </c>
      <c r="H4" s="1" t="s">
        <v>24</v>
      </c>
      <c r="I4" s="1"/>
    </row>
    <row r="5" spans="1:9" ht="15.75">
      <c r="A5" s="4"/>
      <c r="B5" s="2">
        <v>205</v>
      </c>
      <c r="C5" s="2">
        <v>259</v>
      </c>
      <c r="D5" s="2">
        <v>49</v>
      </c>
      <c r="E5" s="2">
        <v>2</v>
      </c>
      <c r="F5" s="2">
        <v>24</v>
      </c>
      <c r="G5" s="2"/>
      <c r="H5" s="2"/>
      <c r="I5" s="2"/>
    </row>
    <row r="6" spans="1:10" ht="15.75">
      <c r="A6" s="1" t="s">
        <v>38</v>
      </c>
      <c r="B6" s="5">
        <f>B3*-1</f>
        <v>-528</v>
      </c>
      <c r="C6" s="5">
        <f>C3*5.6</f>
        <v>879.1999999999999</v>
      </c>
      <c r="D6" s="5">
        <f>D3*2.9</f>
        <v>84.1</v>
      </c>
      <c r="E6" s="5">
        <f>E3*5.7</f>
        <v>17.1</v>
      </c>
      <c r="F6" s="5">
        <f>F3*9.4</f>
        <v>413.6</v>
      </c>
      <c r="G6" s="5">
        <f aca="true" t="shared" si="0" ref="G6:H6">G3*3</f>
        <v>378</v>
      </c>
      <c r="H6" s="5">
        <f t="shared" si="0"/>
        <v>36</v>
      </c>
      <c r="I6" s="5">
        <f>I3*1.9</f>
        <v>26.599999999999998</v>
      </c>
      <c r="J6" s="5">
        <f>J3*-2.8</f>
        <v>-14</v>
      </c>
    </row>
    <row r="7" spans="1:8" ht="15.75">
      <c r="A7" s="1" t="s">
        <v>49</v>
      </c>
      <c r="B7" s="5">
        <f>B5*5</f>
        <v>1025</v>
      </c>
      <c r="C7" s="5">
        <f>C5*2</f>
        <v>518</v>
      </c>
      <c r="D7" s="5">
        <f aca="true" t="shared" si="1" ref="D7:E7">D5*-3</f>
        <v>-147</v>
      </c>
      <c r="E7" s="5">
        <f t="shared" si="1"/>
        <v>-6</v>
      </c>
      <c r="F7" s="5">
        <f>F5*-13</f>
        <v>-312</v>
      </c>
      <c r="G7" s="5">
        <f>G5*5</f>
        <v>0</v>
      </c>
      <c r="H7" s="5">
        <f>H5*4</f>
        <v>0</v>
      </c>
    </row>
    <row r="8" spans="1:2" ht="15.75">
      <c r="A8" s="1" t="s">
        <v>53</v>
      </c>
      <c r="B8" s="5">
        <f>B6+C6+D6+E6+F6+G6+H6+I6+J6</f>
        <v>1292.6</v>
      </c>
    </row>
    <row r="9" spans="1:2" ht="15.75">
      <c r="A9" s="1" t="s">
        <v>54</v>
      </c>
      <c r="B9" s="5">
        <f>B7+C7+D7+E7+F7+G7+H7</f>
        <v>1078</v>
      </c>
    </row>
    <row r="10" spans="1:2" ht="15.75">
      <c r="A10" s="1" t="s">
        <v>55</v>
      </c>
      <c r="B10" s="5">
        <f>B8/B1</f>
        <v>0.06462999999999999</v>
      </c>
    </row>
    <row r="11" spans="1:2" ht="15.75">
      <c r="A11" s="1" t="s">
        <v>56</v>
      </c>
      <c r="B11" s="5">
        <f>B9/B1</f>
        <v>0.0539</v>
      </c>
    </row>
    <row r="12" spans="1:2" ht="15.75">
      <c r="A12" s="1" t="s">
        <v>42</v>
      </c>
      <c r="B12" s="5">
        <f aca="true" t="shared" si="2" ref="B12:B13">(400*B10)*0.75</f>
        <v>19.388999999999996</v>
      </c>
    </row>
    <row r="13" spans="1:2" ht="15.75">
      <c r="A13" s="1" t="s">
        <v>45</v>
      </c>
      <c r="B13" s="2">
        <f t="shared" si="2"/>
        <v>16.17</v>
      </c>
    </row>
    <row r="14" spans="1:2" ht="15.75">
      <c r="A14" s="1" t="s">
        <v>46</v>
      </c>
      <c r="B14" s="5">
        <f aca="true" t="shared" si="3" ref="B14:B15">400*B10</f>
        <v>25.851999999999997</v>
      </c>
    </row>
    <row r="15" spans="1:2" ht="15.75">
      <c r="A15" s="1" t="s">
        <v>48</v>
      </c>
      <c r="B15" s="5">
        <f t="shared" si="3"/>
        <v>21.560000000000002</v>
      </c>
    </row>
    <row r="16" spans="1:2" ht="15.75">
      <c r="A16" s="1" t="s">
        <v>50</v>
      </c>
      <c r="B16" s="5">
        <f aca="true" t="shared" si="4" ref="B16:B17">(400*B10)*1.5</f>
        <v>38.77799999999999</v>
      </c>
    </row>
    <row r="17" spans="1:2" ht="15.75">
      <c r="A17" s="1" t="s">
        <v>52</v>
      </c>
      <c r="B17" s="5">
        <f t="shared" si="4"/>
        <v>32.34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wf</cp:lastModifiedBy>
  <dcterms:modified xsi:type="dcterms:W3CDTF">2020-01-30T03:42:02Z</dcterms:modified>
  <cp:category/>
  <cp:version/>
  <cp:contentType/>
  <cp:contentStatus/>
</cp:coreProperties>
</file>